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peterhemminger/Desktop/BDA/TENs Toolkit/"/>
    </mc:Choice>
  </mc:AlternateContent>
  <xr:revisionPtr revIDLastSave="0" documentId="13_ncr:1_{DC618FE2-83F1-8847-9250-9538661F77BA}" xr6:coauthVersionLast="47" xr6:coauthVersionMax="47" xr10:uidLastSave="{00000000-0000-0000-0000-000000000000}"/>
  <workbookProtection lockStructure="1"/>
  <bookViews>
    <workbookView xWindow="0" yWindow="760" windowWidth="29400" windowHeight="18360" activeTab="1" xr2:uid="{2974D5D7-656B-4146-AD05-2EF88680E0A4}"/>
  </bookViews>
  <sheets>
    <sheet name="Instructions" sheetId="4" r:id="rId1"/>
    <sheet name="Scorecard" sheetId="2" r:id="rId2"/>
    <sheet name="Calculations (Do Not Edit)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M18" i="3" s="1"/>
  <c r="D18" i="3"/>
  <c r="H21" i="3"/>
  <c r="P21" i="3" s="1"/>
  <c r="G21" i="3"/>
  <c r="O21" i="3" s="1"/>
  <c r="F21" i="3"/>
  <c r="N21" i="3" s="1"/>
  <c r="E21" i="3"/>
  <c r="M21" i="3" s="1"/>
  <c r="D21" i="3"/>
  <c r="L21" i="3" s="1"/>
  <c r="G49" i="3"/>
  <c r="C45" i="3"/>
  <c r="D45" i="3" s="1"/>
  <c r="C42" i="3"/>
  <c r="D42" i="3" s="1"/>
  <c r="C39" i="3"/>
  <c r="C36" i="3"/>
  <c r="D36" i="3" s="1"/>
  <c r="C33" i="3"/>
  <c r="D33" i="3" s="1"/>
  <c r="C30" i="3"/>
  <c r="C27" i="3"/>
  <c r="D27" i="3" s="1"/>
  <c r="C24" i="3"/>
  <c r="D24" i="3" s="1"/>
  <c r="K6" i="3" s="1"/>
  <c r="C21" i="3"/>
  <c r="K21" i="3" s="1"/>
  <c r="C18" i="3"/>
  <c r="K18" i="3" s="1"/>
  <c r="D15" i="3"/>
  <c r="L15" i="3" s="1"/>
  <c r="E15" i="3"/>
  <c r="M15" i="3" s="1"/>
  <c r="F15" i="3"/>
  <c r="N15" i="3" s="1"/>
  <c r="C15" i="3"/>
  <c r="K15" i="3" s="1"/>
  <c r="D50" i="3"/>
  <c r="D48" i="3"/>
  <c r="P20" i="3"/>
  <c r="O20" i="3"/>
  <c r="N20" i="3"/>
  <c r="M20" i="3"/>
  <c r="L20" i="3"/>
  <c r="K20" i="3"/>
  <c r="L18" i="3"/>
  <c r="M17" i="3"/>
  <c r="L17" i="3"/>
  <c r="K17" i="3"/>
  <c r="R12" i="3"/>
  <c r="O9" i="3"/>
  <c r="P9" i="3" s="1"/>
  <c r="N9" i="3"/>
  <c r="L9" i="3"/>
  <c r="O8" i="3"/>
  <c r="P8" i="3" s="1"/>
  <c r="N8" i="3"/>
  <c r="L8" i="3"/>
  <c r="O7" i="3"/>
  <c r="P7" i="3" s="1"/>
  <c r="N7" i="3"/>
  <c r="L7" i="3"/>
  <c r="O6" i="3"/>
  <c r="P6" i="3" s="1"/>
  <c r="N6" i="3"/>
  <c r="O5" i="3"/>
  <c r="P5" i="3" s="1"/>
  <c r="N5" i="3"/>
  <c r="L5" i="3"/>
  <c r="O4" i="3"/>
  <c r="P4" i="3" s="1"/>
  <c r="N4" i="3"/>
  <c r="F18" i="3" l="1"/>
  <c r="I21" i="3"/>
  <c r="K9" i="3"/>
  <c r="C9" i="3" s="1"/>
  <c r="D39" i="3"/>
  <c r="K8" i="3" s="1"/>
  <c r="C8" i="3" s="1"/>
  <c r="D30" i="3"/>
  <c r="K7" i="3" s="1"/>
  <c r="C7" i="3" s="1"/>
  <c r="C6" i="3"/>
  <c r="G15" i="3"/>
  <c r="K4" i="3" s="1"/>
  <c r="C4" i="3" s="1"/>
  <c r="S14" i="3"/>
  <c r="T14" i="3" s="1"/>
  <c r="R14" i="3"/>
  <c r="K5" i="3" l="1"/>
  <c r="C5" i="3" s="1"/>
  <c r="S9" i="3"/>
  <c r="C9" i="2"/>
  <c r="S8" i="3"/>
  <c r="C8" i="2"/>
  <c r="S7" i="3"/>
  <c r="C7" i="2"/>
  <c r="S6" i="3"/>
  <c r="C6" i="2"/>
  <c r="S4" i="3"/>
  <c r="C4" i="2"/>
  <c r="S5" i="3" l="1"/>
  <c r="S12" i="3" s="1"/>
  <c r="C12" i="3" s="1"/>
  <c r="C12" i="2" s="1"/>
  <c r="C5" i="2"/>
</calcChain>
</file>

<file path=xl/sharedStrings.xml><?xml version="1.0" encoding="utf-8"?>
<sst xmlns="http://schemas.openxmlformats.org/spreadsheetml/2006/main" count="195" uniqueCount="111">
  <si>
    <t>TEN Opportunity Evaluation</t>
  </si>
  <si>
    <t>Enabling Legislation</t>
  </si>
  <si>
    <t>TEN Customer Mix</t>
  </si>
  <si>
    <t>Heating &amp; Cooling Load</t>
  </si>
  <si>
    <t>Energy Context</t>
  </si>
  <si>
    <t>Ownership Simplicity</t>
  </si>
  <si>
    <t xml:space="preserve">Presence of Enablers </t>
  </si>
  <si>
    <t>Overall Potential</t>
  </si>
  <si>
    <t>Mandatory TEN Connection</t>
  </si>
  <si>
    <t>Building performance standard/or energy code above provincial standard</t>
  </si>
  <si>
    <t>Municipal Clean Heat Plan and/or Community energy plan</t>
  </si>
  <si>
    <t>Carbon Pricing and/or Gas Transition Policies</t>
  </si>
  <si>
    <t>Which relevant policies are applicable in your area?</t>
  </si>
  <si>
    <t>Yes</t>
  </si>
  <si>
    <t>No</t>
  </si>
  <si>
    <t>Commercial/Institutional</t>
  </si>
  <si>
    <t>Residential</t>
  </si>
  <si>
    <t>Industrial</t>
  </si>
  <si>
    <t>What building type &amp; use will be part of the TEN zone?</t>
  </si>
  <si>
    <t>Data Center</t>
  </si>
  <si>
    <t>Ice Rink</t>
  </si>
  <si>
    <t>Waste water treatment facility or large sanitary/combined sewer.</t>
  </si>
  <si>
    <t>Are any of the following building types present in the TEN zone?</t>
  </si>
  <si>
    <t>Health care center</t>
  </si>
  <si>
    <t>Green houses</t>
  </si>
  <si>
    <t>Industrial with Waste Heat Recovery</t>
  </si>
  <si>
    <t>In which climate zone is the TEN located?</t>
  </si>
  <si>
    <t>Zone 5</t>
  </si>
  <si>
    <t>Do you have access to natural gas?</t>
  </si>
  <si>
    <r>
      <rPr>
        <b/>
        <sz val="11"/>
        <color rgb="FF000000"/>
        <rFont val="Aptos Narrow"/>
        <family val="2"/>
        <scheme val="minor"/>
      </rPr>
      <t>What is the ratio between your average electricity price and gas price? ($/kwh electricity / $/kwh gas) (1m</t>
    </r>
    <r>
      <rPr>
        <b/>
        <vertAlign val="superscript"/>
        <sz val="11"/>
        <color rgb="FF000000"/>
        <rFont val="Aptos Narrow"/>
        <family val="2"/>
        <scheme val="minor"/>
      </rPr>
      <t>3</t>
    </r>
    <r>
      <rPr>
        <b/>
        <sz val="11"/>
        <color rgb="FF000000"/>
        <rFont val="Aptos Narrow"/>
        <family val="2"/>
        <scheme val="minor"/>
      </rPr>
      <t xml:space="preserve"> gas = 11.2kwh)</t>
    </r>
  </si>
  <si>
    <t>Are the relevant buildings restricted from full electricifation due to grid capacity?</t>
  </si>
  <si>
    <t>Don't know</t>
  </si>
  <si>
    <t>What will the TEN ownership structure be?</t>
  </si>
  <si>
    <t>How are customers going to be enrolled into TEN services?</t>
  </si>
  <si>
    <t>Developers consortium</t>
  </si>
  <si>
    <t>Are there any incentives for TENs in your area?</t>
  </si>
  <si>
    <t>Is there a pre-existing thermal utility in the region?</t>
  </si>
  <si>
    <t>Bronze</t>
  </si>
  <si>
    <t>Silver</t>
  </si>
  <si>
    <t>Gold</t>
  </si>
  <si>
    <t>SCORES</t>
  </si>
  <si>
    <t>Source</t>
  </si>
  <si>
    <t>Max points</t>
  </si>
  <si>
    <t>Average (Below or equal)</t>
  </si>
  <si>
    <t>Notable (Below or equal)</t>
  </si>
  <si>
    <t>Outstanding (Above)</t>
  </si>
  <si>
    <t>Global Max</t>
  </si>
  <si>
    <t>Global</t>
  </si>
  <si>
    <t>Heating Load</t>
  </si>
  <si>
    <t>Max</t>
  </si>
  <si>
    <t>Score</t>
  </si>
  <si>
    <t>Global Scoring Scale</t>
  </si>
  <si>
    <t>Mandatory TEN Connection = 4
BPS = 1pt
Clean Heat = 1pt
Carbon Pricing = 1pt</t>
  </si>
  <si>
    <t>Mixed-Use = 3pts
Commercial/industrial = 2pts
Residential = 0pts</t>
  </si>
  <si>
    <t>Anchor load = 1 pt
Waste heat source = 2 pts</t>
  </si>
  <si>
    <t>Zone 4 - 5  = 3pt (Low Heating Load)
Zone 6 - 7 = 2pts (Considerable Heating Load)
Zone 8 = 1pts (Very High Heating Load)</t>
  </si>
  <si>
    <t xml:space="preserve">Access to low cost natural gas results in less of a business case for TEN
Yes = 0 pts
No = 1  pt
</t>
  </si>
  <si>
    <t>Cheaper gas results in less potential for TENs
3:1 and above = 0 pts
Between 3:1 and  2:1 = 1pt
2:1 and below = 2 pts</t>
  </si>
  <si>
    <t>Capacity Constraints = 2pt
No or Don't know = 0pts</t>
  </si>
  <si>
    <t xml:space="preserve"> The longer and more difficult it is to create the entity, the less points scored.  
New Private Developer / Existing Structure = 3pts
New PPP/ New Public Institutional/ New Municipally Owned = 2pts
New Public Utility = 1pt
Don't know = 0pts</t>
  </si>
  <si>
    <t>Yes  = 1pt
No or Don't know = 0pts</t>
  </si>
  <si>
    <t>Yes  = 2pts
No or Don't know = 0pts</t>
  </si>
  <si>
    <t>Verification list</t>
  </si>
  <si>
    <t>Gas prices</t>
  </si>
  <si>
    <t>Electricity prices</t>
  </si>
  <si>
    <t>Climate zones</t>
  </si>
  <si>
    <t>Validation</t>
  </si>
  <si>
    <t>Zone 4</t>
  </si>
  <si>
    <t>Mass-market</t>
  </si>
  <si>
    <t>New Private Developer</t>
  </si>
  <si>
    <t>Between 3:1 &amp; 2:1</t>
  </si>
  <si>
    <t>New Public-Private (PPP)</t>
  </si>
  <si>
    <t>Zone 6</t>
  </si>
  <si>
    <t>Campus single owner</t>
  </si>
  <si>
    <t>New Public Institutional</t>
  </si>
  <si>
    <t>Zone 7</t>
  </si>
  <si>
    <t>New Municipally Owned</t>
  </si>
  <si>
    <t>Zone 8</t>
  </si>
  <si>
    <t>New Public Utility</t>
  </si>
  <si>
    <t>Existing Structure In place</t>
  </si>
  <si>
    <t xml:space="preserve">Mass-Market = 0pts (Lots of customer interactions: complex)
Developers Consortium = 1pt (More Centralized, fewer interactions)
Campus = 2pts (One entity in full control)
Don't know = 0pts
</t>
  </si>
  <si>
    <t>A screening tool for Thermal Energy Network site viability</t>
  </si>
  <si>
    <t>About This Tool</t>
  </si>
  <si>
    <t>Target Audience</t>
  </si>
  <si>
    <t>This tool is intended for:</t>
  </si>
  <si>
    <t xml:space="preserve">   •   TEN developers evaluating new project opportunities</t>
  </si>
  <si>
    <t xml:space="preserve">   •   Municipal planners and energy policy stakeholders</t>
  </si>
  <si>
    <t>Objectives</t>
  </si>
  <si>
    <t xml:space="preserve">   •   Screen potential sites for TEN viability based on key criteria</t>
  </si>
  <si>
    <t xml:space="preserve">   •   Provide a standardized, repeatable scoring framework for comparing candidate sites</t>
  </si>
  <si>
    <t xml:space="preserve">   •   Identify strengths and gaps across six evaluation categories to guide next steps</t>
  </si>
  <si>
    <t>How to Use This Scorecard</t>
  </si>
  <si>
    <t>1.   Navigate to the "Scorecard" tab.</t>
  </si>
  <si>
    <t>3.   Select your answer from the dropdown menu in each response cell. Options are pre-defined to ensure consistent scoring.</t>
  </si>
  <si>
    <t>Scoring Overview</t>
  </si>
  <si>
    <t>Each category is rated on a qualitative scale based on your responses:</t>
  </si>
  <si>
    <t>Developed by Dunsky Energy + Climate Advisors</t>
  </si>
  <si>
    <t>Thermal Energy Networks Opportunity Scorecard</t>
  </si>
  <si>
    <t>2.   Work through each of the 11 questions in order. Each question addresses a key condition for TEN viability, from policy environment and building types, to energy context, ownership, and enablers.</t>
  </si>
  <si>
    <t>4.   Once all questions are answered, the tool automatically calculates a score for each of the six evaluation categories.</t>
  </si>
  <si>
    <t>5.   Review the summary at the top of the Scorecard tab. Each category is rated (e.g., Outstanding, Notable, Average) and an overall potential rating (Gold, Silver, Bronze) is provided.</t>
  </si>
  <si>
    <t>6.   Use the results to compare candidate sites and prioritize those with the strongest conditions for TEN development.</t>
  </si>
  <si>
    <t xml:space="preserve">   •   Outstanding: Conditions are highly favorable for a TEN project</t>
  </si>
  <si>
    <t xml:space="preserve">   •   Notable: Strong conditions with some areas to strengthen</t>
  </si>
  <si>
    <t xml:space="preserve">   •   Average: Baseline conditions are met; further investigation recommended</t>
  </si>
  <si>
    <t xml:space="preserve">   •   Below Average: Significant gaps exist that may challenge TEN viability</t>
  </si>
  <si>
    <t>The overall potential rating (Gold / Silver / Bronze) provides a high-level summary of the site's TEN readiness.</t>
  </si>
  <si>
    <t xml:space="preserve">   •   This scorecard is a preliminary screening tool. It does not replace detailed engineering or financial feasibility assessments.</t>
  </si>
  <si>
    <t>Important Note</t>
  </si>
  <si>
    <t>Dunsky supports leading governments, utilities, corporations and others across North America in their efforts
to accelerate the clean energy transition, effectively and responsibly. Visit dunsky.com for more information.</t>
  </si>
  <si>
    <t>This scorecard is designed to help proponents quickly screen potential sites for Thermal Energy Network (TEN) viability. By walking through a structured set of questions, it evaluates the necessary conditions and criteria required to enable a TEN project, helping identify suitable locations and foundational conditions before committing to detailed feasibility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</si>
</sst>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</font>
    <font>
      <b/>
      <strike/>
      <u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vertAlign val="superscript"/>
      <sz val="11"/>
      <color rgb="FF000000"/>
      <name val="Aptos Narrow"/>
      <family val="2"/>
      <scheme val="minor"/>
    </font>
    <font>
      <b/>
      <sz val="22"/>
      <color rgb="FF1F3864"/>
      <name val="Aptos Narrow"/>
      <family val="2"/>
      <scheme val="minor"/>
    </font>
    <font>
      <i/>
      <sz val="13"/>
      <color rgb="FF4472C4"/>
      <name val="Aptos Narrow"/>
      <family val="2"/>
      <scheme val="minor"/>
    </font>
    <font>
      <sz val="11"/>
      <color rgb="FF333333"/>
      <name val="Aptos Narrow"/>
      <family val="2"/>
      <scheme val="minor"/>
    </font>
    <font>
      <b/>
      <sz val="15"/>
      <color rgb="FF1F3864"/>
      <name val="Aptos Narrow"/>
      <family val="2"/>
      <scheme val="minor"/>
    </font>
    <font>
      <b/>
      <sz val="12"/>
      <color rgb="FF4472C4"/>
      <name val="Aptos Narrow"/>
      <family val="2"/>
      <scheme val="minor"/>
    </font>
    <font>
      <i/>
      <sz val="10"/>
      <color rgb="FF666666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BBB0"/>
        <bgColor indexed="64"/>
      </patternFill>
    </fill>
    <fill>
      <patternFill patternType="solid">
        <fgColor rgb="FFEEE78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C8BBB0"/>
        </patternFill>
      </fill>
    </dxf>
    <dxf>
      <fill>
        <patternFill>
          <bgColor theme="0" tint="-4.9989318521683403E-2"/>
        </patternFill>
      </fill>
    </dxf>
    <dxf>
      <fill>
        <patternFill>
          <bgColor rgb="FFEEE786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  <dxf>
      <fill>
        <patternFill>
          <bgColor rgb="FFC8BBB0"/>
        </patternFill>
      </fill>
    </dxf>
    <dxf>
      <fill>
        <patternFill>
          <bgColor theme="0" tint="-4.9989318521683403E-2"/>
        </patternFill>
      </fill>
    </dxf>
    <dxf>
      <fill>
        <patternFill>
          <bgColor rgb="FFEEE786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8999603259376811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8BBB0"/>
      <color rgb="FFEEE786"/>
      <color rgb="FFA08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DDFF-0BB0-490F-81EA-57497A67F294}">
  <dimension ref="B1:B39"/>
  <sheetViews>
    <sheetView showGridLines="0" showRowColHeaders="0" workbookViewId="0">
      <selection activeCell="E7" sqref="E7"/>
    </sheetView>
  </sheetViews>
  <sheetFormatPr baseColWidth="10" defaultRowHeight="15" x14ac:dyDescent="0.2"/>
  <cols>
    <col min="2" max="2" width="100" style="40" customWidth="1"/>
  </cols>
  <sheetData>
    <row r="1" spans="2:2" ht="29" x14ac:dyDescent="0.2">
      <c r="B1" s="32" t="s">
        <v>97</v>
      </c>
    </row>
    <row r="2" spans="2:2" ht="18" x14ac:dyDescent="0.2">
      <c r="B2" s="33" t="s">
        <v>81</v>
      </c>
    </row>
    <row r="3" spans="2:2" x14ac:dyDescent="0.2">
      <c r="B3" s="34"/>
    </row>
    <row r="4" spans="2:2" x14ac:dyDescent="0.2">
      <c r="B4" s="34"/>
    </row>
    <row r="5" spans="2:2" ht="20" x14ac:dyDescent="0.2">
      <c r="B5" s="35" t="s">
        <v>82</v>
      </c>
    </row>
    <row r="6" spans="2:2" ht="48" x14ac:dyDescent="0.2">
      <c r="B6" s="36" t="s">
        <v>110</v>
      </c>
    </row>
    <row r="7" spans="2:2" x14ac:dyDescent="0.2">
      <c r="B7" s="34"/>
    </row>
    <row r="8" spans="2:2" ht="20" x14ac:dyDescent="0.2">
      <c r="B8" s="35" t="s">
        <v>83</v>
      </c>
    </row>
    <row r="9" spans="2:2" x14ac:dyDescent="0.2">
      <c r="B9" s="34" t="s">
        <v>84</v>
      </c>
    </row>
    <row r="10" spans="2:2" x14ac:dyDescent="0.2">
      <c r="B10" s="34" t="s">
        <v>85</v>
      </c>
    </row>
    <row r="11" spans="2:2" x14ac:dyDescent="0.2">
      <c r="B11" s="34" t="s">
        <v>86</v>
      </c>
    </row>
    <row r="12" spans="2:2" x14ac:dyDescent="0.2">
      <c r="B12" s="34"/>
    </row>
    <row r="13" spans="2:2" ht="20" x14ac:dyDescent="0.2">
      <c r="B13" s="35" t="s">
        <v>87</v>
      </c>
    </row>
    <row r="14" spans="2:2" x14ac:dyDescent="0.2">
      <c r="B14" s="34" t="s">
        <v>88</v>
      </c>
    </row>
    <row r="15" spans="2:2" x14ac:dyDescent="0.2">
      <c r="B15" s="34" t="s">
        <v>90</v>
      </c>
    </row>
    <row r="16" spans="2:2" x14ac:dyDescent="0.2">
      <c r="B16" s="34" t="s">
        <v>89</v>
      </c>
    </row>
    <row r="17" spans="2:2" x14ac:dyDescent="0.2">
      <c r="B17" s="34"/>
    </row>
    <row r="18" spans="2:2" ht="20" x14ac:dyDescent="0.2">
      <c r="B18" s="35" t="s">
        <v>91</v>
      </c>
    </row>
    <row r="19" spans="2:2" ht="16" x14ac:dyDescent="0.2">
      <c r="B19" s="36" t="s">
        <v>92</v>
      </c>
    </row>
    <row r="20" spans="2:2" ht="32" x14ac:dyDescent="0.2">
      <c r="B20" s="36" t="s">
        <v>98</v>
      </c>
    </row>
    <row r="21" spans="2:2" ht="16" x14ac:dyDescent="0.2">
      <c r="B21" s="36" t="s">
        <v>93</v>
      </c>
    </row>
    <row r="22" spans="2:2" ht="16" x14ac:dyDescent="0.2">
      <c r="B22" s="36" t="s">
        <v>99</v>
      </c>
    </row>
    <row r="23" spans="2:2" ht="32" x14ac:dyDescent="0.2">
      <c r="B23" s="36" t="s">
        <v>100</v>
      </c>
    </row>
    <row r="24" spans="2:2" ht="16" x14ac:dyDescent="0.2">
      <c r="B24" s="36" t="s">
        <v>101</v>
      </c>
    </row>
    <row r="25" spans="2:2" x14ac:dyDescent="0.2">
      <c r="B25" s="34"/>
    </row>
    <row r="26" spans="2:2" ht="20" x14ac:dyDescent="0.2">
      <c r="B26" s="35" t="s">
        <v>94</v>
      </c>
    </row>
    <row r="27" spans="2:2" x14ac:dyDescent="0.2">
      <c r="B27" s="34" t="s">
        <v>95</v>
      </c>
    </row>
    <row r="28" spans="2:2" ht="16" x14ac:dyDescent="0.2">
      <c r="B28" s="36" t="s">
        <v>102</v>
      </c>
    </row>
    <row r="29" spans="2:2" ht="16" x14ac:dyDescent="0.2">
      <c r="B29" s="36" t="s">
        <v>103</v>
      </c>
    </row>
    <row r="30" spans="2:2" ht="16" x14ac:dyDescent="0.2">
      <c r="B30" s="36" t="s">
        <v>104</v>
      </c>
    </row>
    <row r="31" spans="2:2" ht="16" x14ac:dyDescent="0.2">
      <c r="B31" s="36" t="s">
        <v>105</v>
      </c>
    </row>
    <row r="32" spans="2:2" ht="16" x14ac:dyDescent="0.2">
      <c r="B32" s="36" t="s">
        <v>106</v>
      </c>
    </row>
    <row r="33" spans="2:2" x14ac:dyDescent="0.2">
      <c r="B33" s="34"/>
    </row>
    <row r="34" spans="2:2" ht="20" x14ac:dyDescent="0.2">
      <c r="B34" s="35" t="s">
        <v>108</v>
      </c>
    </row>
    <row r="35" spans="2:2" ht="16" x14ac:dyDescent="0.2">
      <c r="B35" s="37" t="s">
        <v>107</v>
      </c>
    </row>
    <row r="36" spans="2:2" x14ac:dyDescent="0.2">
      <c r="B36" s="34"/>
    </row>
    <row r="37" spans="2:2" x14ac:dyDescent="0.2">
      <c r="B37" s="34"/>
    </row>
    <row r="38" spans="2:2" ht="16" x14ac:dyDescent="0.2">
      <c r="B38" s="38" t="s">
        <v>96</v>
      </c>
    </row>
    <row r="39" spans="2:2" ht="30" x14ac:dyDescent="0.2">
      <c r="B39" s="39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7198-885D-4DB7-BF6A-A4CA20710B84}">
  <dimension ref="A3:T48"/>
  <sheetViews>
    <sheetView showGridLines="0" showRowColHeaders="0" tabSelected="1" zoomScale="85" zoomScaleNormal="85" workbookViewId="0">
      <selection activeCell="C28" sqref="C28"/>
    </sheetView>
  </sheetViews>
  <sheetFormatPr baseColWidth="10" defaultColWidth="8.83203125" defaultRowHeight="15" x14ac:dyDescent="0.2"/>
  <cols>
    <col min="1" max="1" width="8.83203125" style="4"/>
    <col min="2" max="10" width="35.1640625" style="4" customWidth="1"/>
    <col min="11" max="16" width="34" style="4" customWidth="1"/>
    <col min="17" max="17" width="17" style="4" customWidth="1"/>
    <col min="18" max="18" width="10.33203125" style="4" customWidth="1"/>
    <col min="19" max="16384" width="8.83203125" style="4"/>
  </cols>
  <sheetData>
    <row r="3" spans="1:8" ht="19" x14ac:dyDescent="0.2">
      <c r="B3" s="44" t="s">
        <v>0</v>
      </c>
      <c r="C3" s="44"/>
    </row>
    <row r="4" spans="1:8" x14ac:dyDescent="0.2">
      <c r="B4" s="14" t="s">
        <v>1</v>
      </c>
      <c r="C4" s="6" t="str">
        <f>'Calculations (Do Not Edit)'!C4</f>
        <v>Notable</v>
      </c>
    </row>
    <row r="5" spans="1:8" x14ac:dyDescent="0.2">
      <c r="B5" s="14" t="s">
        <v>2</v>
      </c>
      <c r="C5" s="6" t="str">
        <f>'Calculations (Do Not Edit)'!C5</f>
        <v>Notable</v>
      </c>
    </row>
    <row r="6" spans="1:8" x14ac:dyDescent="0.2">
      <c r="B6" s="14" t="s">
        <v>3</v>
      </c>
      <c r="C6" s="6" t="str">
        <f>'Calculations (Do Not Edit)'!C6</f>
        <v>Outstanding</v>
      </c>
    </row>
    <row r="7" spans="1:8" x14ac:dyDescent="0.2">
      <c r="B7" s="14" t="s">
        <v>4</v>
      </c>
      <c r="C7" s="6" t="str">
        <f>'Calculations (Do Not Edit)'!C7</f>
        <v>Average</v>
      </c>
    </row>
    <row r="8" spans="1:8" x14ac:dyDescent="0.2">
      <c r="B8" s="14" t="s">
        <v>5</v>
      </c>
      <c r="C8" s="6" t="str">
        <f>'Calculations (Do Not Edit)'!C8</f>
        <v>Average</v>
      </c>
    </row>
    <row r="9" spans="1:8" x14ac:dyDescent="0.2">
      <c r="B9" s="14" t="s">
        <v>6</v>
      </c>
      <c r="C9" s="6" t="str">
        <f>'Calculations (Do Not Edit)'!C9</f>
        <v>Average</v>
      </c>
    </row>
    <row r="11" spans="1:8" ht="12.5" customHeight="1" x14ac:dyDescent="0.2"/>
    <row r="12" spans="1:8" ht="40.25" customHeight="1" x14ac:dyDescent="0.2">
      <c r="B12" s="41" t="s">
        <v>7</v>
      </c>
      <c r="C12" s="16" t="str">
        <f>'Calculations (Do Not Edit)'!C12</f>
        <v>Silver</v>
      </c>
      <c r="D12" s="13"/>
    </row>
    <row r="13" spans="1:8" x14ac:dyDescent="0.2">
      <c r="B13" s="3"/>
      <c r="C13" s="3"/>
    </row>
    <row r="14" spans="1:8" ht="42.5" customHeight="1" x14ac:dyDescent="0.2">
      <c r="B14" s="5"/>
      <c r="C14" s="7" t="s">
        <v>8</v>
      </c>
      <c r="D14" s="7" t="s">
        <v>9</v>
      </c>
      <c r="E14" s="7" t="s">
        <v>10</v>
      </c>
      <c r="F14" s="7" t="s">
        <v>11</v>
      </c>
    </row>
    <row r="15" spans="1:8" ht="47.5" customHeight="1" x14ac:dyDescent="0.2">
      <c r="A15" s="4">
        <v>1</v>
      </c>
      <c r="B15" s="7" t="s">
        <v>12</v>
      </c>
      <c r="C15" s="42" t="s">
        <v>13</v>
      </c>
      <c r="D15" s="42" t="s">
        <v>13</v>
      </c>
      <c r="E15" s="43" t="s">
        <v>14</v>
      </c>
      <c r="F15" s="43" t="s">
        <v>14</v>
      </c>
      <c r="G15" s="17"/>
      <c r="H15" s="17"/>
    </row>
    <row r="16" spans="1:8" x14ac:dyDescent="0.2">
      <c r="B16" s="2"/>
    </row>
    <row r="17" spans="1:20" s="1" customFormat="1" ht="42.5" customHeight="1" x14ac:dyDescent="0.2">
      <c r="B17" s="8"/>
      <c r="C17" s="7" t="s">
        <v>15</v>
      </c>
      <c r="D17" s="7" t="s">
        <v>16</v>
      </c>
      <c r="E17" s="31" t="s">
        <v>17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47.5" customHeight="1" x14ac:dyDescent="0.2">
      <c r="A18" s="4">
        <v>2</v>
      </c>
      <c r="B18" s="7" t="s">
        <v>18</v>
      </c>
      <c r="C18" s="42" t="s">
        <v>13</v>
      </c>
      <c r="D18" s="42" t="s">
        <v>13</v>
      </c>
      <c r="E18" s="43" t="s">
        <v>14</v>
      </c>
      <c r="F18" s="17"/>
      <c r="G18" s="17"/>
      <c r="H18" s="17"/>
    </row>
    <row r="19" spans="1:20" x14ac:dyDescent="0.2">
      <c r="B19" s="2"/>
    </row>
    <row r="20" spans="1:20" s="1" customFormat="1" ht="42.5" customHeight="1" x14ac:dyDescent="0.2">
      <c r="B20" s="8"/>
      <c r="C20" s="7" t="s">
        <v>19</v>
      </c>
      <c r="D20" s="7" t="s">
        <v>20</v>
      </c>
      <c r="E20" s="31" t="s">
        <v>21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47.5" customHeight="1" x14ac:dyDescent="0.2">
      <c r="A21" s="4">
        <v>3</v>
      </c>
      <c r="B21" s="7" t="s">
        <v>22</v>
      </c>
      <c r="C21" s="42" t="s">
        <v>13</v>
      </c>
      <c r="D21" s="42" t="s">
        <v>13</v>
      </c>
      <c r="E21" s="43" t="s">
        <v>14</v>
      </c>
      <c r="F21" s="17"/>
      <c r="G21" s="17"/>
      <c r="H21" s="17"/>
    </row>
    <row r="22" spans="1:20" s="1" customFormat="1" ht="42.5" customHeight="1" x14ac:dyDescent="0.2">
      <c r="B22" s="8"/>
      <c r="C22" s="7" t="s">
        <v>23</v>
      </c>
      <c r="D22" s="7" t="s">
        <v>24</v>
      </c>
      <c r="E22" s="31" t="s">
        <v>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47.5" customHeight="1" x14ac:dyDescent="0.2">
      <c r="B23" s="7"/>
      <c r="C23" s="42" t="s">
        <v>13</v>
      </c>
      <c r="D23" s="42" t="s">
        <v>14</v>
      </c>
      <c r="E23" s="43" t="s">
        <v>14</v>
      </c>
      <c r="F23" s="17"/>
      <c r="G23" s="17"/>
      <c r="H23" s="17"/>
    </row>
    <row r="25" spans="1:20" ht="47.5" customHeight="1" x14ac:dyDescent="0.2">
      <c r="A25" s="4">
        <v>4</v>
      </c>
      <c r="B25" s="7" t="s">
        <v>26</v>
      </c>
      <c r="C25" s="43" t="s">
        <v>27</v>
      </c>
    </row>
    <row r="26" spans="1:20" ht="14.75" customHeight="1" x14ac:dyDescent="0.2"/>
    <row r="27" spans="1:20" ht="47.5" customHeight="1" x14ac:dyDescent="0.2">
      <c r="A27" s="4">
        <v>5</v>
      </c>
      <c r="B27" s="7" t="s">
        <v>28</v>
      </c>
      <c r="C27" s="43" t="s">
        <v>13</v>
      </c>
    </row>
    <row r="28" spans="1:20" ht="14.75" customHeight="1" x14ac:dyDescent="0.2">
      <c r="B28" s="2"/>
    </row>
    <row r="29" spans="1:20" ht="59.5" customHeight="1" x14ac:dyDescent="0.2">
      <c r="A29" s="4">
        <v>6</v>
      </c>
      <c r="B29" s="30" t="s">
        <v>29</v>
      </c>
      <c r="C29" s="43" t="s">
        <v>70</v>
      </c>
    </row>
    <row r="30" spans="1:20" ht="14.75" customHeight="1" x14ac:dyDescent="0.2">
      <c r="B30" s="1"/>
    </row>
    <row r="31" spans="1:20" ht="47.5" customHeight="1" x14ac:dyDescent="0.2">
      <c r="A31" s="4">
        <v>7</v>
      </c>
      <c r="B31" s="7" t="s">
        <v>30</v>
      </c>
      <c r="C31" s="43" t="s">
        <v>31</v>
      </c>
    </row>
    <row r="32" spans="1:20" ht="14.75" customHeight="1" x14ac:dyDescent="0.2">
      <c r="B32" s="1"/>
    </row>
    <row r="33" spans="1:3" ht="47.5" customHeight="1" x14ac:dyDescent="0.2">
      <c r="A33" s="4">
        <v>8</v>
      </c>
      <c r="B33" s="7" t="s">
        <v>32</v>
      </c>
      <c r="C33" s="43" t="s">
        <v>31</v>
      </c>
    </row>
    <row r="34" spans="1:3" ht="14.75" customHeight="1" x14ac:dyDescent="0.2"/>
    <row r="35" spans="1:3" ht="47.5" customHeight="1" x14ac:dyDescent="0.2">
      <c r="A35" s="4">
        <v>9</v>
      </c>
      <c r="B35" s="7" t="s">
        <v>33</v>
      </c>
      <c r="C35" s="43" t="s">
        <v>34</v>
      </c>
    </row>
    <row r="36" spans="1:3" ht="14.75" customHeight="1" x14ac:dyDescent="0.2">
      <c r="B36" s="1"/>
    </row>
    <row r="37" spans="1:3" ht="47.5" customHeight="1" x14ac:dyDescent="0.2">
      <c r="A37" s="4">
        <v>10</v>
      </c>
      <c r="B37" s="7" t="s">
        <v>35</v>
      </c>
      <c r="C37" s="43" t="s">
        <v>14</v>
      </c>
    </row>
    <row r="38" spans="1:3" ht="14.75" customHeight="1" x14ac:dyDescent="0.2">
      <c r="B38" s="1"/>
    </row>
    <row r="39" spans="1:3" ht="47.5" customHeight="1" x14ac:dyDescent="0.2">
      <c r="A39" s="4">
        <v>11</v>
      </c>
      <c r="B39" s="7" t="s">
        <v>36</v>
      </c>
      <c r="C39" s="43" t="s">
        <v>14</v>
      </c>
    </row>
    <row r="40" spans="1:3" ht="14.75" customHeight="1" x14ac:dyDescent="0.2"/>
    <row r="48" spans="1:3" x14ac:dyDescent="0.2">
      <c r="B48" s="27"/>
    </row>
  </sheetData>
  <sheetProtection sheet="1" objects="1" scenarios="1"/>
  <mergeCells count="1">
    <mergeCell ref="B3:C3"/>
  </mergeCells>
  <conditionalFormatting sqref="C4:C9">
    <cfRule type="containsText" dxfId="11" priority="1" operator="containsText" text="Average">
      <formula>NOT(ISERROR(SEARCH("Average",C4)))</formula>
    </cfRule>
    <cfRule type="containsText" dxfId="10" priority="2" operator="containsText" text="Notable">
      <formula>NOT(ISERROR(SEARCH("Notable",C4)))</formula>
    </cfRule>
    <cfRule type="containsText" dxfId="9" priority="3" operator="containsText" text="Outstanding">
      <formula>NOT(ISERROR(SEARCH("Outstanding",C4)))</formula>
    </cfRule>
  </conditionalFormatting>
  <conditionalFormatting sqref="C12">
    <cfRule type="containsText" dxfId="8" priority="4" operator="containsText" text="Gold">
      <formula>NOT(ISERROR(SEARCH("Gold",C12)))</formula>
    </cfRule>
    <cfRule type="containsText" dxfId="7" priority="5" operator="containsText" text="Silver">
      <formula>NOT(ISERROR(SEARCH("Silver",C12)))</formula>
    </cfRule>
    <cfRule type="containsText" dxfId="6" priority="6" operator="containsText" text="Bronze">
      <formula>NOT(ISERROR(SEARCH("Bronze",C12)))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6904E91-82F6-41AC-9FF5-9738A0F893DC}">
          <x14:formula1>
            <xm:f>'Calculations (Do Not Edit)'!$I$48:$I$54</xm:f>
          </x14:formula1>
          <xm:sqref>C33</xm:sqref>
        </x14:dataValidation>
        <x14:dataValidation type="list" allowBlank="1" showInputMessage="1" showErrorMessage="1" xr:uid="{C0745E78-3759-4928-97B2-0206B6F59D63}">
          <x14:formula1>
            <xm:f>'Calculations (Do Not Edit)'!$G$48:$G$51</xm:f>
          </x14:formula1>
          <xm:sqref>C35</xm:sqref>
        </x14:dataValidation>
        <x14:dataValidation type="list" allowBlank="1" showInputMessage="1" showErrorMessage="1" xr:uid="{BF798B4D-64DD-4A6C-9FBD-3D39EBDCEB42}">
          <x14:formula1>
            <xm:f>'Calculations (Do Not Edit)'!$F$48:$F$53</xm:f>
          </x14:formula1>
          <xm:sqref>C25</xm:sqref>
        </x14:dataValidation>
        <x14:dataValidation type="list" allowBlank="1" showInputMessage="1" showErrorMessage="1" xr:uid="{EBC5352F-4B8F-4191-A801-74D5E00742E2}">
          <x14:formula1>
            <xm:f>'Calculations (Do Not Edit)'!$E$48:$E$50</xm:f>
          </x14:formula1>
          <xm:sqref>C27</xm:sqref>
        </x14:dataValidation>
        <x14:dataValidation type="list" allowBlank="1" showInputMessage="1" showErrorMessage="1" xr:uid="{0575F6AF-E3EB-4BF0-8AE3-F8F65121BA9B}">
          <x14:formula1>
            <xm:f>'Calculations (Do Not Edit)'!$D$48:$D$51</xm:f>
          </x14:formula1>
          <xm:sqref>C29</xm:sqref>
        </x14:dataValidation>
        <x14:dataValidation type="list" allowBlank="1" showInputMessage="1" showErrorMessage="1" xr:uid="{5C082A7D-10A0-4023-B028-D174BB055059}">
          <x14:formula1>
            <xm:f>'Calculations (Do Not Edit)'!$C$48:$C$50</xm:f>
          </x14:formula1>
          <xm:sqref>C39 C15:F15 C18:E18 C31 C37 C23:E23 C21:E21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71A4-030B-4834-B621-AB04C73FCB43}">
  <dimension ref="A2:T57"/>
  <sheetViews>
    <sheetView showGridLines="0" showRowColHeaders="0" topLeftCell="B1" zoomScaleNormal="55" workbookViewId="0">
      <selection activeCell="D15" sqref="D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8.83203125" defaultRowHeight="15" x14ac:dyDescent="0.2"/>
  <cols>
    <col min="1" max="1" width="8.83203125" style="4"/>
    <col min="2" max="4" width="35.1640625" style="4" customWidth="1"/>
    <col min="5" max="5" width="39.5" style="4" customWidth="1"/>
    <col min="6" max="10" width="35.1640625" style="4" customWidth="1"/>
    <col min="11" max="16" width="34" style="4" customWidth="1"/>
    <col min="17" max="17" width="17" style="4" customWidth="1"/>
    <col min="18" max="18" width="10.33203125" style="4" customWidth="1"/>
    <col min="19" max="16384" width="8.83203125" style="4"/>
  </cols>
  <sheetData>
    <row r="2" spans="1:20" x14ac:dyDescent="0.2">
      <c r="N2" s="4" t="s">
        <v>37</v>
      </c>
      <c r="O2" s="4" t="s">
        <v>38</v>
      </c>
      <c r="P2" s="4" t="s">
        <v>39</v>
      </c>
    </row>
    <row r="3" spans="1:20" ht="19" x14ac:dyDescent="0.2">
      <c r="B3" s="44" t="s">
        <v>0</v>
      </c>
      <c r="C3" s="44"/>
      <c r="K3" s="3" t="s">
        <v>40</v>
      </c>
      <c r="L3" s="3" t="s">
        <v>41</v>
      </c>
      <c r="M3" s="6" t="s">
        <v>42</v>
      </c>
      <c r="N3" s="3" t="s">
        <v>43</v>
      </c>
      <c r="O3" s="3" t="s">
        <v>44</v>
      </c>
      <c r="P3" s="3" t="s">
        <v>45</v>
      </c>
      <c r="R3" s="5" t="s">
        <v>46</v>
      </c>
      <c r="S3" s="5" t="s">
        <v>47</v>
      </c>
    </row>
    <row r="4" spans="1:20" x14ac:dyDescent="0.2">
      <c r="B4" s="14" t="s">
        <v>1</v>
      </c>
      <c r="C4" s="6" t="str">
        <f>IF(K4&lt;=N4,"Average",IF(K4&gt;O4,"Outstanding","Notable"))</f>
        <v>Notable</v>
      </c>
      <c r="J4" s="14" t="s">
        <v>1</v>
      </c>
      <c r="K4" s="5">
        <f>G15</f>
        <v>4</v>
      </c>
      <c r="L4" s="12">
        <v>1</v>
      </c>
      <c r="M4" s="5">
        <v>7</v>
      </c>
      <c r="N4" s="22">
        <f>MROUND($M4/3,1)</f>
        <v>2</v>
      </c>
      <c r="O4" s="20">
        <f>MROUND($M4/3,1)*2</f>
        <v>4</v>
      </c>
      <c r="P4" s="23">
        <f>O4</f>
        <v>4</v>
      </c>
      <c r="R4" s="5">
        <v>2</v>
      </c>
      <c r="S4" s="5">
        <f t="shared" ref="S4:S9" si="0">IF(C4="Outstanding",2,IF(C4="Notable",1,0))</f>
        <v>1</v>
      </c>
    </row>
    <row r="5" spans="1:20" x14ac:dyDescent="0.2">
      <c r="B5" s="14" t="s">
        <v>2</v>
      </c>
      <c r="C5" s="6" t="str">
        <f t="shared" ref="C5:C9" si="1">IF(K5&lt;=N5,"Average",IF(K5&gt;O5,"Outstanding","Notable"))</f>
        <v>Notable</v>
      </c>
      <c r="J5" s="14" t="s">
        <v>2</v>
      </c>
      <c r="K5" s="5">
        <f>F18+I21</f>
        <v>8</v>
      </c>
      <c r="L5" s="12" t="str">
        <f>"2+3"</f>
        <v>2+3</v>
      </c>
      <c r="M5" s="5">
        <v>13</v>
      </c>
      <c r="N5" s="22">
        <f t="shared" ref="N5:N9" si="2">MROUND(M5/3,1)</f>
        <v>4</v>
      </c>
      <c r="O5" s="20">
        <f t="shared" ref="O5:O9" si="3">MROUND($M5/3,1)*2</f>
        <v>8</v>
      </c>
      <c r="P5" s="23">
        <f t="shared" ref="P5:P9" si="4">O5</f>
        <v>8</v>
      </c>
      <c r="R5" s="5">
        <v>2</v>
      </c>
      <c r="S5" s="5">
        <f t="shared" si="0"/>
        <v>1</v>
      </c>
    </row>
    <row r="6" spans="1:20" x14ac:dyDescent="0.2">
      <c r="B6" s="14" t="s">
        <v>3</v>
      </c>
      <c r="C6" s="6" t="str">
        <f t="shared" si="1"/>
        <v>Outstanding</v>
      </c>
      <c r="J6" s="14" t="s">
        <v>48</v>
      </c>
      <c r="K6" s="5">
        <f>D24</f>
        <v>3</v>
      </c>
      <c r="L6" s="12">
        <v>4</v>
      </c>
      <c r="M6" s="5">
        <v>3</v>
      </c>
      <c r="N6" s="22">
        <f t="shared" si="2"/>
        <v>1</v>
      </c>
      <c r="O6" s="20">
        <f t="shared" si="3"/>
        <v>2</v>
      </c>
      <c r="P6" s="23">
        <f t="shared" si="4"/>
        <v>2</v>
      </c>
      <c r="R6" s="5">
        <v>2</v>
      </c>
      <c r="S6" s="5">
        <f t="shared" si="0"/>
        <v>2</v>
      </c>
    </row>
    <row r="7" spans="1:20" x14ac:dyDescent="0.2">
      <c r="B7" s="14" t="s">
        <v>4</v>
      </c>
      <c r="C7" s="6" t="str">
        <f t="shared" si="1"/>
        <v>Average</v>
      </c>
      <c r="J7" s="14" t="s">
        <v>4</v>
      </c>
      <c r="K7" s="5">
        <f>D27+D30+D33</f>
        <v>1</v>
      </c>
      <c r="L7" s="12" t="str">
        <f>"5+6+7"</f>
        <v>5+6+7</v>
      </c>
      <c r="M7" s="5">
        <v>5</v>
      </c>
      <c r="N7" s="22">
        <f t="shared" si="2"/>
        <v>2</v>
      </c>
      <c r="O7" s="20">
        <f t="shared" si="3"/>
        <v>4</v>
      </c>
      <c r="P7" s="23">
        <f t="shared" si="4"/>
        <v>4</v>
      </c>
      <c r="R7" s="5">
        <v>2</v>
      </c>
      <c r="S7" s="5">
        <f t="shared" si="0"/>
        <v>0</v>
      </c>
    </row>
    <row r="8" spans="1:20" x14ac:dyDescent="0.2">
      <c r="B8" s="14" t="s">
        <v>5</v>
      </c>
      <c r="C8" s="6" t="str">
        <f t="shared" si="1"/>
        <v>Average</v>
      </c>
      <c r="J8" s="14" t="s">
        <v>5</v>
      </c>
      <c r="K8" s="5">
        <f>D36+D39</f>
        <v>1</v>
      </c>
      <c r="L8" s="12" t="str">
        <f>"8+9"</f>
        <v>8+9</v>
      </c>
      <c r="M8" s="5">
        <v>5</v>
      </c>
      <c r="N8" s="22">
        <f t="shared" si="2"/>
        <v>2</v>
      </c>
      <c r="O8" s="20">
        <f t="shared" si="3"/>
        <v>4</v>
      </c>
      <c r="P8" s="23">
        <f t="shared" si="4"/>
        <v>4</v>
      </c>
      <c r="R8" s="5">
        <v>2</v>
      </c>
      <c r="S8" s="5">
        <f t="shared" si="0"/>
        <v>0</v>
      </c>
    </row>
    <row r="9" spans="1:20" x14ac:dyDescent="0.2">
      <c r="B9" s="14" t="s">
        <v>6</v>
      </c>
      <c r="C9" s="6" t="str">
        <f t="shared" si="1"/>
        <v>Average</v>
      </c>
      <c r="J9" s="14" t="s">
        <v>6</v>
      </c>
      <c r="K9" s="5">
        <f>D42+D45</f>
        <v>0</v>
      </c>
      <c r="L9" s="12" t="str">
        <f>"10+11"</f>
        <v>10+11</v>
      </c>
      <c r="M9" s="5">
        <v>3</v>
      </c>
      <c r="N9" s="22">
        <f t="shared" si="2"/>
        <v>1</v>
      </c>
      <c r="O9" s="20">
        <f t="shared" si="3"/>
        <v>2</v>
      </c>
      <c r="P9" s="23">
        <f t="shared" si="4"/>
        <v>2</v>
      </c>
      <c r="R9" s="5">
        <v>2</v>
      </c>
      <c r="S9" s="5">
        <f t="shared" si="0"/>
        <v>0</v>
      </c>
    </row>
    <row r="11" spans="1:20" ht="12.5" customHeight="1" x14ac:dyDescent="0.2">
      <c r="R11" s="4" t="s">
        <v>49</v>
      </c>
      <c r="S11" s="4" t="s">
        <v>50</v>
      </c>
    </row>
    <row r="12" spans="1:20" ht="40.25" customHeight="1" x14ac:dyDescent="0.2">
      <c r="B12" s="15" t="s">
        <v>7</v>
      </c>
      <c r="C12" s="16" t="str">
        <f>IF(S12&lt;R14,"Bronze",IF(S12&lt;=S14,"Silver","Gold"))</f>
        <v>Silver</v>
      </c>
      <c r="D12" s="13"/>
      <c r="Q12" s="6" t="s">
        <v>47</v>
      </c>
      <c r="R12" s="5">
        <f>SUM(R4:R9)</f>
        <v>12</v>
      </c>
      <c r="S12" s="5">
        <f>SUM(S4:S9)</f>
        <v>4</v>
      </c>
    </row>
    <row r="13" spans="1:20" x14ac:dyDescent="0.2">
      <c r="B13" s="3"/>
      <c r="C13" s="3"/>
      <c r="K13" s="18"/>
      <c r="R13" s="3" t="s">
        <v>37</v>
      </c>
      <c r="S13" s="3" t="s">
        <v>38</v>
      </c>
      <c r="T13" s="3" t="s">
        <v>39</v>
      </c>
    </row>
    <row r="14" spans="1:20" ht="42.5" customHeight="1" x14ac:dyDescent="0.2">
      <c r="B14" s="5"/>
      <c r="C14" s="7" t="s">
        <v>8</v>
      </c>
      <c r="D14" s="7" t="s">
        <v>9</v>
      </c>
      <c r="E14" s="7" t="s">
        <v>10</v>
      </c>
      <c r="F14" s="7" t="s">
        <v>11</v>
      </c>
      <c r="G14" s="9" t="s">
        <v>50</v>
      </c>
      <c r="H14" s="3"/>
      <c r="K14" s="7" t="s">
        <v>8</v>
      </c>
      <c r="L14" s="7" t="s">
        <v>9</v>
      </c>
      <c r="M14" s="7" t="s">
        <v>10</v>
      </c>
      <c r="N14" s="7" t="s">
        <v>11</v>
      </c>
      <c r="Q14" s="1" t="s">
        <v>51</v>
      </c>
      <c r="R14" s="22">
        <f>MROUND(R12/3,1)</f>
        <v>4</v>
      </c>
      <c r="S14" s="20">
        <f>MROUND($R12/3,1)*2</f>
        <v>8</v>
      </c>
      <c r="T14" s="21">
        <f>S14</f>
        <v>8</v>
      </c>
    </row>
    <row r="15" spans="1:20" ht="62.5" customHeight="1" x14ac:dyDescent="0.2">
      <c r="A15" s="3">
        <v>1</v>
      </c>
      <c r="B15" s="7" t="s">
        <v>12</v>
      </c>
      <c r="C15" s="12" t="str">
        <f>Scorecard!C15</f>
        <v>Yes</v>
      </c>
      <c r="D15" s="12" t="str">
        <f>Scorecard!D15</f>
        <v>Yes</v>
      </c>
      <c r="E15" s="12" t="str">
        <f>Scorecard!E15</f>
        <v>No</v>
      </c>
      <c r="F15" s="12" t="str">
        <f>Scorecard!F15</f>
        <v>No</v>
      </c>
      <c r="G15" s="10">
        <f>MAX(SUM(K15:N15),0)</f>
        <v>4</v>
      </c>
      <c r="H15" s="19" t="s">
        <v>52</v>
      </c>
      <c r="K15" s="5">
        <f>IF(C15="Yes",3,0)</f>
        <v>3</v>
      </c>
      <c r="L15" s="5">
        <f t="shared" ref="L15:M15" si="5">IF(D15="Yes",1,0)</f>
        <v>1</v>
      </c>
      <c r="M15" s="5">
        <f t="shared" si="5"/>
        <v>0</v>
      </c>
      <c r="N15" s="5">
        <f>IF(F15="Yes",2,0)</f>
        <v>0</v>
      </c>
    </row>
    <row r="16" spans="1:20" x14ac:dyDescent="0.2">
      <c r="B16" s="2"/>
    </row>
    <row r="17" spans="1:16" ht="42.5" customHeight="1" x14ac:dyDescent="0.2">
      <c r="B17" s="5"/>
      <c r="C17" s="6" t="s">
        <v>15</v>
      </c>
      <c r="D17" s="6" t="s">
        <v>16</v>
      </c>
      <c r="E17" s="6" t="s">
        <v>17</v>
      </c>
      <c r="F17" s="9" t="s">
        <v>50</v>
      </c>
      <c r="K17" s="7" t="str">
        <f>C17</f>
        <v>Commercial/Institutional</v>
      </c>
      <c r="L17" s="7" t="str">
        <f>D17</f>
        <v>Residential</v>
      </c>
      <c r="M17" s="7" t="str">
        <f>E17</f>
        <v>Industrial</v>
      </c>
    </row>
    <row r="18" spans="1:16" ht="47.5" customHeight="1" x14ac:dyDescent="0.2">
      <c r="A18" s="4">
        <v>2</v>
      </c>
      <c r="B18" s="7" t="s">
        <v>18</v>
      </c>
      <c r="C18" s="12" t="str">
        <f>Scorecard!C18</f>
        <v>Yes</v>
      </c>
      <c r="D18" s="12" t="str">
        <f>Scorecard!D18</f>
        <v>Yes</v>
      </c>
      <c r="E18" s="12" t="str">
        <f>Scorecard!E18</f>
        <v>No</v>
      </c>
      <c r="F18" s="10">
        <f>IF(
OR(AND(M18=0,SUM(K18:M18)&gt;=2),SUM(K18:M18)=3),3,
IF(OR(AND(OR(K18=1,M18=1),L18=0),(AND(L18=1,M18=1))),2,0))</f>
        <v>3</v>
      </c>
      <c r="G18" s="19" t="s">
        <v>53</v>
      </c>
      <c r="H18" s="17"/>
      <c r="K18" s="5">
        <f>IF(C18="Yes",1,0)</f>
        <v>1</v>
      </c>
      <c r="L18" s="5">
        <f>IF(D18="Yes",1,0)</f>
        <v>1</v>
      </c>
      <c r="M18" s="5">
        <f>IF(E18="Yes",1,0)</f>
        <v>0</v>
      </c>
    </row>
    <row r="19" spans="1:16" x14ac:dyDescent="0.2">
      <c r="B19" s="2"/>
    </row>
    <row r="20" spans="1:16" s="1" customFormat="1" ht="42.5" customHeight="1" x14ac:dyDescent="0.2">
      <c r="B20" s="8"/>
      <c r="C20" s="7" t="s">
        <v>19</v>
      </c>
      <c r="D20" s="7" t="s">
        <v>20</v>
      </c>
      <c r="E20" s="24" t="s">
        <v>21</v>
      </c>
      <c r="F20" s="7" t="s">
        <v>23</v>
      </c>
      <c r="G20" s="7" t="s">
        <v>24</v>
      </c>
      <c r="H20" s="7" t="s">
        <v>25</v>
      </c>
      <c r="I20" s="9" t="s">
        <v>50</v>
      </c>
      <c r="K20" s="7" t="str">
        <f>C20</f>
        <v>Data Center</v>
      </c>
      <c r="L20" s="7" t="str">
        <f t="shared" ref="L20:N20" si="6">D20</f>
        <v>Ice Rink</v>
      </c>
      <c r="M20" s="7" t="str">
        <f t="shared" si="6"/>
        <v>Waste water treatment facility or large sanitary/combined sewer.</v>
      </c>
      <c r="N20" s="7" t="str">
        <f t="shared" si="6"/>
        <v>Health care center</v>
      </c>
      <c r="O20" s="7" t="str">
        <f>G20</f>
        <v>Green houses</v>
      </c>
      <c r="P20" s="7" t="str">
        <f>H20</f>
        <v>Industrial with Waste Heat Recovery</v>
      </c>
    </row>
    <row r="21" spans="1:16" ht="47.5" customHeight="1" x14ac:dyDescent="0.2">
      <c r="A21" s="4">
        <v>3</v>
      </c>
      <c r="B21" s="7" t="s">
        <v>22</v>
      </c>
      <c r="C21" s="12" t="str">
        <f>Scorecard!C21</f>
        <v>Yes</v>
      </c>
      <c r="D21" s="12" t="str">
        <f>Scorecard!D21</f>
        <v>Yes</v>
      </c>
      <c r="E21" s="12" t="str">
        <f>Scorecard!E21</f>
        <v>No</v>
      </c>
      <c r="F21" s="12" t="str">
        <f>Scorecard!C23</f>
        <v>Yes</v>
      </c>
      <c r="G21" s="12" t="str">
        <f>Scorecard!D23</f>
        <v>No</v>
      </c>
      <c r="H21" s="12" t="str">
        <f>Scorecard!E23</f>
        <v>No</v>
      </c>
      <c r="I21" s="10">
        <f>SUM(K21:P21)</f>
        <v>5</v>
      </c>
      <c r="J21" s="19" t="s">
        <v>54</v>
      </c>
      <c r="K21" s="5">
        <f t="shared" ref="K21:L21" si="7">IF(C21="Yes",2,0)</f>
        <v>2</v>
      </c>
      <c r="L21" s="5">
        <f t="shared" si="7"/>
        <v>2</v>
      </c>
      <c r="M21" s="5">
        <f>IF(E21="Yes",2,0)</f>
        <v>0</v>
      </c>
      <c r="N21" s="5">
        <f t="shared" ref="N21:O21" si="8">IF(F21="Yes",1,0)</f>
        <v>1</v>
      </c>
      <c r="O21" s="5">
        <f t="shared" si="8"/>
        <v>0</v>
      </c>
      <c r="P21" s="5">
        <f>IF(H21="Yes",2,0)</f>
        <v>0</v>
      </c>
    </row>
    <row r="22" spans="1:16" x14ac:dyDescent="0.2">
      <c r="B22" s="1"/>
    </row>
    <row r="23" spans="1:16" ht="42.5" customHeight="1" x14ac:dyDescent="0.2">
      <c r="B23" s="45"/>
      <c r="C23" s="46"/>
      <c r="D23" s="9" t="s">
        <v>50</v>
      </c>
    </row>
    <row r="24" spans="1:16" ht="63" customHeight="1" x14ac:dyDescent="0.2">
      <c r="A24" s="4">
        <v>4</v>
      </c>
      <c r="B24" s="7" t="s">
        <v>26</v>
      </c>
      <c r="C24" s="12" t="str">
        <f>Scorecard!C25</f>
        <v>Zone 5</v>
      </c>
      <c r="D24" s="10">
        <f>IF(OR(C24=F48,C24=F49),3,IF(OR(C24=F50,C24=F51),2,IF(C24=F52,1,0)))</f>
        <v>3</v>
      </c>
      <c r="E24" s="19" t="s">
        <v>55</v>
      </c>
    </row>
    <row r="25" spans="1:16" x14ac:dyDescent="0.2">
      <c r="E25" s="17"/>
    </row>
    <row r="26" spans="1:16" ht="42.5" customHeight="1" x14ac:dyDescent="0.2">
      <c r="B26" s="45"/>
      <c r="C26" s="46"/>
      <c r="D26" s="9" t="s">
        <v>50</v>
      </c>
      <c r="E26" s="17"/>
      <c r="K26" s="2"/>
      <c r="L26" s="2"/>
      <c r="M26" s="2"/>
    </row>
    <row r="27" spans="1:16" ht="70.25" customHeight="1" x14ac:dyDescent="0.2">
      <c r="A27" s="4">
        <v>5</v>
      </c>
      <c r="B27" s="7" t="s">
        <v>28</v>
      </c>
      <c r="C27" s="12" t="str">
        <f>Scorecard!C27</f>
        <v>Yes</v>
      </c>
      <c r="D27" s="10">
        <f>IF(C27=E48,0,IF(C27=E49,1,IF(C27=E50,0,0)))</f>
        <v>0</v>
      </c>
      <c r="E27" s="19" t="s">
        <v>56</v>
      </c>
      <c r="F27" s="1"/>
    </row>
    <row r="28" spans="1:16" x14ac:dyDescent="0.2">
      <c r="B28" s="2"/>
      <c r="E28" s="17"/>
    </row>
    <row r="29" spans="1:16" ht="42.5" customHeight="1" x14ac:dyDescent="0.2">
      <c r="B29" s="45"/>
      <c r="C29" s="46"/>
      <c r="D29" s="9" t="s">
        <v>50</v>
      </c>
      <c r="E29" s="17"/>
      <c r="K29" s="2"/>
      <c r="L29" s="2"/>
      <c r="M29" s="2"/>
    </row>
    <row r="30" spans="1:16" ht="73.5" customHeight="1" x14ac:dyDescent="0.2">
      <c r="A30" s="4">
        <v>6</v>
      </c>
      <c r="B30" s="30" t="s">
        <v>29</v>
      </c>
      <c r="C30" s="12" t="str">
        <f>Scorecard!C29</f>
        <v>Between 3:1 &amp; 2:1</v>
      </c>
      <c r="D30" s="10">
        <f>IF(C30=D48,0,IF(C30=D49,1,IF(C30=D50,2,0)))</f>
        <v>1</v>
      </c>
      <c r="E30" s="19" t="s">
        <v>57</v>
      </c>
      <c r="F30" s="1"/>
    </row>
    <row r="31" spans="1:16" x14ac:dyDescent="0.2">
      <c r="B31" s="1"/>
      <c r="E31" s="17"/>
    </row>
    <row r="32" spans="1:16" ht="42.5" customHeight="1" x14ac:dyDescent="0.2">
      <c r="B32" s="45"/>
      <c r="C32" s="46"/>
      <c r="D32" s="9" t="s">
        <v>50</v>
      </c>
      <c r="E32" s="17"/>
      <c r="K32" s="2"/>
    </row>
    <row r="33" spans="1:15" ht="59.5" customHeight="1" x14ac:dyDescent="0.2">
      <c r="A33" s="4">
        <v>7</v>
      </c>
      <c r="B33" s="7" t="s">
        <v>30</v>
      </c>
      <c r="C33" s="12" t="str">
        <f>Scorecard!C31</f>
        <v>Don't know</v>
      </c>
      <c r="D33" s="10">
        <f>IF(C33="yes",2,0)</f>
        <v>0</v>
      </c>
      <c r="E33" s="19" t="s">
        <v>58</v>
      </c>
    </row>
    <row r="34" spans="1:15" x14ac:dyDescent="0.2">
      <c r="B34" s="1"/>
      <c r="E34" s="17"/>
    </row>
    <row r="35" spans="1:15" ht="42.5" customHeight="1" x14ac:dyDescent="0.2">
      <c r="B35" s="45"/>
      <c r="C35" s="46"/>
      <c r="D35" s="9" t="s">
        <v>50</v>
      </c>
      <c r="E35" s="17"/>
      <c r="K35" s="2"/>
      <c r="L35" s="2"/>
      <c r="M35" s="2"/>
      <c r="N35" s="2"/>
      <c r="O35" s="2"/>
    </row>
    <row r="36" spans="1:15" ht="83" customHeight="1" x14ac:dyDescent="0.2">
      <c r="A36" s="4">
        <v>8</v>
      </c>
      <c r="B36" s="7" t="s">
        <v>32</v>
      </c>
      <c r="C36" s="12" t="str">
        <f>Scorecard!C33</f>
        <v>Don't know</v>
      </c>
      <c r="D36" s="10">
        <f>IF(C36=I54,0,IF(OR(C36=I48,C36=I53),3,IF(OR(C36=I49,C36=I51,C36=I50),2,IF(OR(C36=I52),1,0))))</f>
        <v>0</v>
      </c>
      <c r="E36" s="29" t="s">
        <v>59</v>
      </c>
      <c r="F36" s="28"/>
    </row>
    <row r="38" spans="1:15" ht="42.5" customHeight="1" x14ac:dyDescent="0.2">
      <c r="B38" s="45"/>
      <c r="C38" s="46"/>
      <c r="D38" s="9" t="s">
        <v>50</v>
      </c>
      <c r="K38" s="2"/>
      <c r="L38" s="2"/>
      <c r="M38" s="2"/>
    </row>
    <row r="39" spans="1:15" ht="97.25" customHeight="1" x14ac:dyDescent="0.2">
      <c r="A39" s="4">
        <v>9</v>
      </c>
      <c r="B39" s="7" t="s">
        <v>33</v>
      </c>
      <c r="C39" s="12" t="str">
        <f>Scorecard!C35</f>
        <v>Developers consortium</v>
      </c>
      <c r="D39" s="10">
        <f>IF(C39=G48,0,IF(C39=G49,1,IF(C39=G50,2,0)))</f>
        <v>1</v>
      </c>
      <c r="E39" s="19" t="s">
        <v>80</v>
      </c>
    </row>
    <row r="40" spans="1:15" x14ac:dyDescent="0.2">
      <c r="B40" s="1"/>
    </row>
    <row r="41" spans="1:15" ht="42.5" customHeight="1" x14ac:dyDescent="0.2">
      <c r="B41" s="45"/>
      <c r="C41" s="46"/>
      <c r="D41" s="9" t="s">
        <v>50</v>
      </c>
      <c r="K41" s="2"/>
    </row>
    <row r="42" spans="1:15" ht="47.5" customHeight="1" x14ac:dyDescent="0.2">
      <c r="A42" s="4">
        <v>10</v>
      </c>
      <c r="B42" s="7" t="s">
        <v>35</v>
      </c>
      <c r="C42" s="12" t="str">
        <f>Scorecard!C37</f>
        <v>No</v>
      </c>
      <c r="D42" s="10">
        <f>IF(C42="Yes",1,0)</f>
        <v>0</v>
      </c>
      <c r="E42" s="19" t="s">
        <v>60</v>
      </c>
    </row>
    <row r="43" spans="1:15" x14ac:dyDescent="0.2">
      <c r="B43" s="1"/>
    </row>
    <row r="44" spans="1:15" ht="42" customHeight="1" x14ac:dyDescent="0.2">
      <c r="B44" s="45"/>
      <c r="C44" s="46"/>
      <c r="D44" s="9" t="s">
        <v>50</v>
      </c>
      <c r="K44" s="2"/>
    </row>
    <row r="45" spans="1:15" ht="46.25" customHeight="1" x14ac:dyDescent="0.2">
      <c r="A45" s="4">
        <v>11</v>
      </c>
      <c r="B45" s="7" t="s">
        <v>36</v>
      </c>
      <c r="C45" s="12" t="str">
        <f>Scorecard!C39</f>
        <v>No</v>
      </c>
      <c r="D45" s="10">
        <f>IF(C45="Yes",2,0)</f>
        <v>0</v>
      </c>
      <c r="E45" s="19" t="s">
        <v>61</v>
      </c>
    </row>
    <row r="47" spans="1:15" x14ac:dyDescent="0.2">
      <c r="C47" s="6" t="s">
        <v>62</v>
      </c>
      <c r="D47" s="6" t="s">
        <v>63</v>
      </c>
      <c r="E47" s="11" t="s">
        <v>64</v>
      </c>
      <c r="F47" s="5" t="s">
        <v>65</v>
      </c>
      <c r="G47" s="12" t="s">
        <v>66</v>
      </c>
      <c r="H47" s="12"/>
      <c r="I47" s="5" t="s">
        <v>66</v>
      </c>
    </row>
    <row r="48" spans="1:15" x14ac:dyDescent="0.2">
      <c r="C48" s="5" t="s">
        <v>13</v>
      </c>
      <c r="D48" s="25" t="str">
        <f xml:space="preserve"> "3:1 and above"</f>
        <v>3:1 and above</v>
      </c>
      <c r="E48" s="12" t="s">
        <v>13</v>
      </c>
      <c r="F48" s="5" t="s">
        <v>67</v>
      </c>
      <c r="G48" s="12" t="s">
        <v>68</v>
      </c>
      <c r="H48" s="12"/>
      <c r="I48" s="5" t="s">
        <v>69</v>
      </c>
    </row>
    <row r="49" spans="2:9" x14ac:dyDescent="0.2">
      <c r="C49" s="5" t="s">
        <v>14</v>
      </c>
      <c r="D49" s="25" t="s">
        <v>70</v>
      </c>
      <c r="E49" s="12" t="s">
        <v>14</v>
      </c>
      <c r="F49" s="5" t="s">
        <v>27</v>
      </c>
      <c r="G49" s="12" t="str">
        <f>"Developers consortium"</f>
        <v>Developers consortium</v>
      </c>
      <c r="H49" s="12"/>
      <c r="I49" s="5" t="s">
        <v>71</v>
      </c>
    </row>
    <row r="50" spans="2:9" x14ac:dyDescent="0.2">
      <c r="C50" s="5" t="s">
        <v>31</v>
      </c>
      <c r="D50" s="5" t="str">
        <f>"2:1 and below"</f>
        <v>2:1 and below</v>
      </c>
      <c r="E50" s="12" t="s">
        <v>31</v>
      </c>
      <c r="F50" s="5" t="s">
        <v>72</v>
      </c>
      <c r="G50" s="12" t="s">
        <v>73</v>
      </c>
      <c r="H50" s="12"/>
      <c r="I50" s="5" t="s">
        <v>74</v>
      </c>
    </row>
    <row r="51" spans="2:9" x14ac:dyDescent="0.2">
      <c r="D51" s="5" t="s">
        <v>31</v>
      </c>
      <c r="E51" s="12"/>
      <c r="F51" s="5" t="s">
        <v>75</v>
      </c>
      <c r="G51" s="12" t="s">
        <v>31</v>
      </c>
      <c r="H51" s="12"/>
      <c r="I51" s="5" t="s">
        <v>76</v>
      </c>
    </row>
    <row r="52" spans="2:9" x14ac:dyDescent="0.2">
      <c r="F52" s="5" t="s">
        <v>77</v>
      </c>
      <c r="I52" s="5" t="s">
        <v>78</v>
      </c>
    </row>
    <row r="53" spans="2:9" x14ac:dyDescent="0.2">
      <c r="F53" s="4" t="s">
        <v>31</v>
      </c>
      <c r="I53" s="5" t="s">
        <v>79</v>
      </c>
    </row>
    <row r="54" spans="2:9" x14ac:dyDescent="0.2">
      <c r="I54" s="5" t="s">
        <v>31</v>
      </c>
    </row>
    <row r="55" spans="2:9" x14ac:dyDescent="0.2">
      <c r="B55" s="26"/>
    </row>
    <row r="56" spans="2:9" x14ac:dyDescent="0.2">
      <c r="B56" s="27"/>
    </row>
    <row r="57" spans="2:9" x14ac:dyDescent="0.2">
      <c r="B57" s="27"/>
    </row>
  </sheetData>
  <sheetProtection sheet="1" objects="1" scenarios="1"/>
  <mergeCells count="9">
    <mergeCell ref="B38:C38"/>
    <mergeCell ref="B41:C41"/>
    <mergeCell ref="B44:C44"/>
    <mergeCell ref="B3:C3"/>
    <mergeCell ref="B23:C23"/>
    <mergeCell ref="B26:C26"/>
    <mergeCell ref="B29:C29"/>
    <mergeCell ref="B32:C32"/>
    <mergeCell ref="B35:C35"/>
  </mergeCells>
  <conditionalFormatting sqref="C4:C9">
    <cfRule type="containsText" dxfId="5" priority="1" operator="containsText" text="Average">
      <formula>NOT(ISERROR(SEARCH("Average",C4)))</formula>
    </cfRule>
    <cfRule type="containsText" dxfId="4" priority="2" operator="containsText" text="Notable">
      <formula>NOT(ISERROR(SEARCH("Notable",C4)))</formula>
    </cfRule>
    <cfRule type="containsText" dxfId="3" priority="3" operator="containsText" text="Outstanding">
      <formula>NOT(ISERROR(SEARCH("Outstanding",C4)))</formula>
    </cfRule>
  </conditionalFormatting>
  <conditionalFormatting sqref="C12">
    <cfRule type="containsText" dxfId="2" priority="4" operator="containsText" text="Gold">
      <formula>NOT(ISERROR(SEARCH("Gold",C12)))</formula>
    </cfRule>
    <cfRule type="containsText" dxfId="1" priority="5" operator="containsText" text="Silver">
      <formula>NOT(ISERROR(SEARCH("Silver",C12)))</formula>
    </cfRule>
    <cfRule type="containsText" dxfId="0" priority="6" operator="containsText" text="Bronze">
      <formula>NOT(ISERROR(SEARCH("Bronze",C12)))</formula>
    </cfRule>
  </conditionalFormatting>
  <dataValidations count="1">
    <dataValidation type="list" allowBlank="1" showInputMessage="1" showErrorMessage="1" sqref="C42 C39 C15:F15 C21:H21 C30 C45 C24 C27 C33 C36 C18:E18" xr:uid="{A9EEC798-3AE8-4115-BAAB-5A5E541596A0}">
      <formula1>$C$48:$C$50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77DB07DC1F743B4C2EE29EB51C57E" ma:contentTypeVersion="10" ma:contentTypeDescription="Create a new document." ma:contentTypeScope="" ma:versionID="d95e6438efb88cea4e702e926bf8a96d">
  <xsd:schema xmlns:xsd="http://www.w3.org/2001/XMLSchema" xmlns:xs="http://www.w3.org/2001/XMLSchema" xmlns:p="http://schemas.microsoft.com/office/2006/metadata/properties" xmlns:ns2="961720eb-a2ad-4862-8275-7c90c0f92fa1" targetNamespace="http://schemas.microsoft.com/office/2006/metadata/properties" ma:root="true" ma:fieldsID="ecb879a8d7d24cf8e1a0ba561317ab47" ns2:_="">
    <xsd:import namespace="961720eb-a2ad-4862-8275-7c90c0f92f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720eb-a2ad-4862-8275-7c90c0f92f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76371d-01b9-4598-bd0d-de298dea85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720eb-a2ad-4862-8275-7c90c0f92f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DE2D-062E-405A-A918-59254D360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720eb-a2ad-4862-8275-7c90c0f92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75B5FD-A98E-483E-A17C-BA57E56E47BE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61720eb-a2ad-4862-8275-7c90c0f92fa1"/>
  </ds:schemaRefs>
</ds:datastoreItem>
</file>

<file path=customXml/itemProps3.xml><?xml version="1.0" encoding="utf-8"?>
<ds:datastoreItem xmlns:ds="http://schemas.openxmlformats.org/officeDocument/2006/customXml" ds:itemID="{3297B4B4-3DB9-40C2-94DF-EE8EE7861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Scorecard</vt:lpstr>
      <vt:lpstr>Calculations (Do Not Edit)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Hugues-Antoine Dube</dc:creator>
  <cp:keywords/>
  <dc:description/>
  <cp:lastModifiedBy>Peter Hemminger</cp:lastModifiedBy>
  <cp:revision/>
  <dcterms:created xsi:type="dcterms:W3CDTF">2025-11-04T23:10:47Z</dcterms:created>
  <dcterms:modified xsi:type="dcterms:W3CDTF">2026-03-26T14:21:32Z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0x0101000FA77DB07DC1F743B4C2EE29EB51C57E</vt:lpwstr>
  </property>
  <property fmtid="{D5CDD505-2E9C-101B-9397-08002B2CF9AE}" pid="3" name="MediaServiceImageTags">
    <vt:lpwstr/>
  </property>
</Properties>
</file>